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4000" windowHeight="9885" activeTab="3"/>
  </bookViews>
  <sheets>
    <sheet name="Sheet1" sheetId="1" r:id="rId1"/>
    <sheet name="Sheet2" sheetId="3" r:id="rId2"/>
    <sheet name="MTRONIC-WA" sheetId="2" r:id="rId3"/>
    <sheet name="Sheet3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4" l="1"/>
  <c r="E19" i="4"/>
  <c r="F19" i="4" s="1"/>
  <c r="E18" i="4" l="1"/>
  <c r="F18" i="4" s="1"/>
  <c r="E17" i="4"/>
  <c r="F17" i="4"/>
  <c r="E16" i="4"/>
  <c r="F16" i="4"/>
  <c r="E15" i="4"/>
  <c r="F15" i="4" s="1"/>
  <c r="E14" i="4"/>
  <c r="F14" i="4" s="1"/>
  <c r="E13" i="4"/>
  <c r="F13" i="4" s="1"/>
  <c r="E12" i="4"/>
  <c r="F12" i="4" s="1"/>
  <c r="E11" i="4"/>
  <c r="F11" i="4" s="1"/>
  <c r="L8" i="4" l="1"/>
  <c r="E10" i="4"/>
  <c r="F10" i="4" s="1"/>
  <c r="E9" i="4" l="1"/>
  <c r="F9" i="4" s="1"/>
  <c r="L7" i="4"/>
  <c r="F8" i="4"/>
  <c r="E8" i="4"/>
  <c r="F7" i="4"/>
  <c r="E7" i="4"/>
  <c r="E6" i="4"/>
  <c r="F6" i="4" s="1"/>
  <c r="L5" i="4"/>
  <c r="L6" i="4"/>
  <c r="F5" i="4"/>
  <c r="E5" i="4"/>
  <c r="G44" i="1"/>
  <c r="E44" i="1"/>
  <c r="I41" i="1"/>
  <c r="I42" i="1"/>
  <c r="J29" i="1"/>
  <c r="J24" i="1"/>
  <c r="J23" i="1"/>
  <c r="O7" i="4" l="1"/>
  <c r="F38" i="1"/>
  <c r="I34" i="1"/>
  <c r="H34" i="1"/>
  <c r="D16" i="1"/>
  <c r="D15" i="1"/>
  <c r="D42" i="1" l="1"/>
  <c r="D41" i="1"/>
  <c r="D40" i="1"/>
  <c r="D39" i="1"/>
  <c r="D38" i="1"/>
  <c r="D37" i="1"/>
  <c r="D36" i="1"/>
  <c r="D35" i="1"/>
  <c r="D34" i="1"/>
  <c r="D33" i="1"/>
  <c r="D14" i="1"/>
  <c r="D27" i="1" l="1"/>
  <c r="F4" i="2" l="1"/>
  <c r="E4" i="2"/>
  <c r="B24" i="2"/>
  <c r="B25" i="2"/>
  <c r="A18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D32" i="1"/>
  <c r="D31" i="1"/>
  <c r="D30" i="1"/>
  <c r="E31" i="1" l="1"/>
  <c r="D29" i="1"/>
  <c r="D13" i="1"/>
  <c r="F28" i="1"/>
  <c r="D28" i="1"/>
  <c r="D5" i="1" l="1"/>
  <c r="D26" i="1"/>
  <c r="B25" i="1"/>
  <c r="D4" i="1"/>
  <c r="D24" i="1" l="1"/>
  <c r="B10" i="1" l="1"/>
  <c r="C10" i="1" s="1"/>
  <c r="D22" i="1" l="1"/>
  <c r="D23" i="1"/>
  <c r="G12" i="1" l="1"/>
  <c r="H12" i="1" s="1"/>
  <c r="I12" i="1" s="1"/>
  <c r="D12" i="1"/>
  <c r="G11" i="1"/>
  <c r="D11" i="1"/>
  <c r="H11" i="1" l="1"/>
  <c r="I11" i="1" s="1"/>
  <c r="G3" i="1"/>
  <c r="D3" i="1"/>
  <c r="G2" i="1"/>
  <c r="D2" i="1"/>
  <c r="H2" i="1" l="1"/>
  <c r="I2" i="1" s="1"/>
  <c r="G4" i="1"/>
  <c r="H3" i="1"/>
  <c r="I3" i="1" s="1"/>
</calcChain>
</file>

<file path=xl/sharedStrings.xml><?xml version="1.0" encoding="utf-8"?>
<sst xmlns="http://schemas.openxmlformats.org/spreadsheetml/2006/main" count="99" uniqueCount="72">
  <si>
    <t>SERBADK-WA</t>
  </si>
  <si>
    <t>KAB-WA</t>
  </si>
  <si>
    <t>COUNTER</t>
  </si>
  <si>
    <t>UNIT</t>
  </si>
  <si>
    <t>PURCH PRICE</t>
  </si>
  <si>
    <t>TOTAL COST</t>
  </si>
  <si>
    <t>CURR PRICE</t>
  </si>
  <si>
    <t>CURR VALUE</t>
  </si>
  <si>
    <t>PROFIT / LOSS</t>
  </si>
  <si>
    <t>% PROFIT / LOSS</t>
  </si>
  <si>
    <t>XRP</t>
  </si>
  <si>
    <t>CHAINLINK (LINK)</t>
  </si>
  <si>
    <t>CRYPTO-LUNO</t>
  </si>
  <si>
    <t>CRYPTO-BINANCE</t>
  </si>
  <si>
    <t>USD</t>
  </si>
  <si>
    <t>PRICE</t>
  </si>
  <si>
    <t>VGX (T)</t>
  </si>
  <si>
    <t>MBL ©</t>
  </si>
  <si>
    <t>BOUGHT 12/7/22</t>
  </si>
  <si>
    <t>SOLD 12/7/22 (VGX)</t>
  </si>
  <si>
    <t>CVT 14/7/22 Loss</t>
  </si>
  <si>
    <t>MTRONIC</t>
  </si>
  <si>
    <t>VGX(T)</t>
  </si>
  <si>
    <t>LEVER</t>
  </si>
  <si>
    <t>Price</t>
  </si>
  <si>
    <t>15/7: 595 to binance (USD199.73)</t>
  </si>
  <si>
    <t>BOND</t>
  </si>
  <si>
    <t>BarnBridge 15/7/22</t>
  </si>
  <si>
    <t>FLM</t>
  </si>
  <si>
    <t>Unit</t>
  </si>
  <si>
    <t>bought 19/7/22</t>
  </si>
  <si>
    <t>Mtronic-W</t>
  </si>
  <si>
    <t>owe</t>
  </si>
  <si>
    <t>as at 11:00am</t>
  </si>
  <si>
    <t>MITH</t>
  </si>
  <si>
    <t>NMR</t>
  </si>
  <si>
    <t>25/7/22 w/d</t>
  </si>
  <si>
    <t>bal: 1223.24688600</t>
  </si>
  <si>
    <t>ORN</t>
  </si>
  <si>
    <t>25/7/22 buy</t>
  </si>
  <si>
    <t>AE</t>
  </si>
  <si>
    <t>BLK</t>
  </si>
  <si>
    <t>BLU</t>
  </si>
  <si>
    <t>CTB</t>
  </si>
  <si>
    <t>MBB</t>
  </si>
  <si>
    <t>UOB</t>
  </si>
  <si>
    <t>PL</t>
  </si>
  <si>
    <t>send xrp 1217</t>
  </si>
  <si>
    <t>BUSD</t>
  </si>
  <si>
    <t>bought 29/7/22</t>
  </si>
  <si>
    <t>BTCST</t>
  </si>
  <si>
    <t xml:space="preserve">BTCST </t>
  </si>
  <si>
    <t>Date</t>
  </si>
  <si>
    <t>Coin</t>
  </si>
  <si>
    <t>Total USD</t>
  </si>
  <si>
    <t>Total RM</t>
  </si>
  <si>
    <t>BINANCE</t>
  </si>
  <si>
    <t>LUNO</t>
  </si>
  <si>
    <t>LINK</t>
  </si>
  <si>
    <t>Worth</t>
  </si>
  <si>
    <t>FLOW</t>
  </si>
  <si>
    <t>ROSE</t>
  </si>
  <si>
    <t>MFT</t>
  </si>
  <si>
    <t>BTC</t>
  </si>
  <si>
    <t>SHIBA INU</t>
  </si>
  <si>
    <t>DOGE</t>
  </si>
  <si>
    <t>CVC</t>
  </si>
  <si>
    <t>SANTOS</t>
  </si>
  <si>
    <t>PORTO</t>
  </si>
  <si>
    <t>SHIB</t>
  </si>
  <si>
    <t>17/8/22 @ 3pm</t>
  </si>
  <si>
    <t>MYR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</si>
</sst>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;[Red]#,##0.0000000"/>
  </numFmts>
  <fonts count="6" x14ac:knownFonts="1">
    <font>
      <sz val="11"/>
      <color theme="1"/>
      <name val="Calibri"/>
      <family val="2"/>
      <scheme val="minor"/>
    </font>
    <font>
      <sz val="12"/>
      <color rgb="FF1E2329"/>
      <name val="Arial"/>
      <family val="2"/>
    </font>
    <font>
      <i/>
      <sz val="11"/>
      <color theme="0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164" fontId="0" fillId="0" borderId="0" xfId="0" applyNumberFormat="1"/>
    <xf numFmtId="164" fontId="0" fillId="3" borderId="0" xfId="0" applyNumberFormat="1" applyFill="1"/>
    <xf numFmtId="0" fontId="0" fillId="2" borderId="0" xfId="0" applyFill="1"/>
    <xf numFmtId="164" fontId="0" fillId="2" borderId="0" xfId="0" applyNumberFormat="1" applyFill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4" fontId="0" fillId="0" borderId="0" xfId="0" applyNumberFormat="1"/>
    <xf numFmtId="0" fontId="0" fillId="3" borderId="0" xfId="0" applyFill="1"/>
    <xf numFmtId="0" fontId="0" fillId="4" borderId="0" xfId="0" applyFill="1"/>
    <xf numFmtId="164" fontId="0" fillId="4" borderId="0" xfId="0" applyNumberFormat="1" applyFill="1"/>
    <xf numFmtId="0" fontId="0" fillId="0" borderId="0" xfId="0" applyFill="1"/>
    <xf numFmtId="164" fontId="0" fillId="0" borderId="0" xfId="0" applyNumberFormat="1" applyFill="1"/>
    <xf numFmtId="164" fontId="0" fillId="5" borderId="0" xfId="0" applyNumberFormat="1" applyFill="1"/>
    <xf numFmtId="164" fontId="3" fillId="0" borderId="0" xfId="0" applyNumberFormat="1" applyFont="1"/>
    <xf numFmtId="0" fontId="4" fillId="0" borderId="0" xfId="0" applyFont="1"/>
    <xf numFmtId="164" fontId="0" fillId="0" borderId="0" xfId="0" applyNumberFormat="1" applyFill="1" applyAlignment="1">
      <alignment horizontal="center"/>
    </xf>
    <xf numFmtId="14" fontId="0" fillId="5" borderId="0" xfId="0" applyNumberFormat="1" applyFill="1"/>
    <xf numFmtId="164" fontId="4" fillId="0" borderId="0" xfId="0" applyNumberFormat="1" applyFont="1" applyFill="1"/>
    <xf numFmtId="0" fontId="0" fillId="0" borderId="4" xfId="0" applyBorder="1"/>
    <xf numFmtId="0" fontId="0" fillId="0" borderId="0" xfId="0" applyBorder="1"/>
    <xf numFmtId="0" fontId="0" fillId="0" borderId="5" xfId="0" applyBorder="1"/>
    <xf numFmtId="15" fontId="0" fillId="0" borderId="4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5" fontId="5" fillId="0" borderId="4" xfId="0" applyNumberFormat="1" applyFont="1" applyBorder="1"/>
    <xf numFmtId="0" fontId="5" fillId="0" borderId="0" xfId="0" applyFont="1" applyBorder="1"/>
    <xf numFmtId="0" fontId="5" fillId="0" borderId="5" xfId="0" applyFont="1" applyBorder="1"/>
    <xf numFmtId="0" fontId="0" fillId="0" borderId="0" xfId="0" applyFill="1" applyBorder="1"/>
    <xf numFmtId="4" fontId="0" fillId="0" borderId="0" xfId="0" applyNumberFormat="1" applyBorder="1"/>
    <xf numFmtId="164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16" workbookViewId="0">
      <selection activeCell="A31" sqref="A31"/>
    </sheetView>
  </sheetViews>
  <sheetFormatPr defaultRowHeight="15" x14ac:dyDescent="0.25"/>
  <cols>
    <col min="1" max="1" width="20.140625" customWidth="1"/>
    <col min="2" max="3" width="17.42578125" style="4" customWidth="1"/>
    <col min="4" max="4" width="24.140625" style="4" customWidth="1"/>
    <col min="5" max="9" width="17.42578125" style="4" customWidth="1"/>
    <col min="10" max="10" width="9.7109375" bestFit="1" customWidth="1"/>
  </cols>
  <sheetData>
    <row r="1" spans="1:10" s="1" customFormat="1" x14ac:dyDescent="0.25">
      <c r="A1" s="2" t="s">
        <v>2</v>
      </c>
      <c r="B1" s="3" t="s">
        <v>3</v>
      </c>
      <c r="C1" s="3" t="s">
        <v>4</v>
      </c>
      <c r="D1" s="3" t="s">
        <v>5</v>
      </c>
      <c r="E1" s="3"/>
      <c r="F1" s="3" t="s">
        <v>6</v>
      </c>
      <c r="G1" s="3" t="s">
        <v>7</v>
      </c>
      <c r="H1" s="3" t="s">
        <v>8</v>
      </c>
      <c r="I1" s="3" t="s">
        <v>9</v>
      </c>
    </row>
    <row r="2" spans="1:10" x14ac:dyDescent="0.25">
      <c r="A2" s="9" t="s">
        <v>1</v>
      </c>
      <c r="B2" s="10">
        <v>40000</v>
      </c>
      <c r="C2" s="10">
        <v>5.5E-2</v>
      </c>
      <c r="D2" s="10">
        <f>C2*B2</f>
        <v>2200</v>
      </c>
      <c r="E2" s="10"/>
      <c r="F2" s="10">
        <v>2.5000000000000001E-2</v>
      </c>
      <c r="G2" s="10">
        <f>F2*B2</f>
        <v>1000</v>
      </c>
      <c r="H2" s="10">
        <f>G2-D2</f>
        <v>-1200</v>
      </c>
      <c r="I2" s="10">
        <f>H2/D2</f>
        <v>-0.54545454545454541</v>
      </c>
    </row>
    <row r="3" spans="1:10" x14ac:dyDescent="0.25">
      <c r="A3" s="9" t="s">
        <v>0</v>
      </c>
      <c r="B3" s="10">
        <v>100000</v>
      </c>
      <c r="C3" s="10">
        <v>4.4999999999999998E-2</v>
      </c>
      <c r="D3" s="10">
        <f>C3*B3</f>
        <v>4500</v>
      </c>
      <c r="E3" s="10"/>
      <c r="F3" s="10">
        <v>0.03</v>
      </c>
      <c r="G3" s="10">
        <f>F3*B3</f>
        <v>3000</v>
      </c>
      <c r="H3" s="10">
        <f>G3-D3</f>
        <v>-1500</v>
      </c>
      <c r="I3" s="10">
        <f>H3/D3</f>
        <v>-0.33333333333333331</v>
      </c>
    </row>
    <row r="4" spans="1:10" x14ac:dyDescent="0.25">
      <c r="A4" s="12" t="s">
        <v>21</v>
      </c>
      <c r="B4" s="5">
        <v>42000</v>
      </c>
      <c r="C4" s="5">
        <v>9.5000000000000001E-2</v>
      </c>
      <c r="D4" s="5">
        <f>C4*B4</f>
        <v>3990</v>
      </c>
      <c r="G4" s="5">
        <f>SUM(G2:G3)</f>
        <v>4000</v>
      </c>
      <c r="J4" s="11">
        <v>44756</v>
      </c>
    </row>
    <row r="5" spans="1:10" x14ac:dyDescent="0.25">
      <c r="B5" s="4">
        <v>0</v>
      </c>
      <c r="C5" s="4">
        <v>0</v>
      </c>
      <c r="D5" s="4">
        <f>C5*B5</f>
        <v>0</v>
      </c>
    </row>
    <row r="10" spans="1:10" x14ac:dyDescent="0.25">
      <c r="A10" t="s">
        <v>12</v>
      </c>
      <c r="B10" s="4">
        <f>B11*0.312987</f>
        <v>1438.6496531361602</v>
      </c>
      <c r="C10" s="4">
        <f>B10*4.5</f>
        <v>6473.9234391127211</v>
      </c>
    </row>
    <row r="11" spans="1:10" x14ac:dyDescent="0.25">
      <c r="A11" t="s">
        <v>10</v>
      </c>
      <c r="B11" s="4">
        <v>4596.5156800000004</v>
      </c>
      <c r="C11" s="4">
        <v>6</v>
      </c>
      <c r="D11" s="4">
        <f>C11*B11</f>
        <v>27579.094080000003</v>
      </c>
      <c r="F11" s="4">
        <v>3</v>
      </c>
      <c r="G11" s="5">
        <f>F11*B11</f>
        <v>13789.547040000001</v>
      </c>
      <c r="H11" s="4">
        <f>G11-D11</f>
        <v>-13789.547040000001</v>
      </c>
      <c r="I11" s="4">
        <f>H11/D11</f>
        <v>-0.5</v>
      </c>
    </row>
    <row r="12" spans="1:10" x14ac:dyDescent="0.25">
      <c r="A12" t="s">
        <v>11</v>
      </c>
      <c r="B12" s="4">
        <v>1</v>
      </c>
      <c r="C12" s="4">
        <v>30.76</v>
      </c>
      <c r="D12" s="4">
        <f>C12*B12</f>
        <v>30.76</v>
      </c>
      <c r="F12" s="4">
        <v>28.01</v>
      </c>
      <c r="G12" s="4">
        <f>F12*B12</f>
        <v>28.01</v>
      </c>
      <c r="H12" s="4">
        <f>G12-D12</f>
        <v>-2.75</v>
      </c>
      <c r="I12" s="4">
        <f>H12/D12</f>
        <v>-8.9401820546163843E-2</v>
      </c>
    </row>
    <row r="13" spans="1:10" x14ac:dyDescent="0.25">
      <c r="A13" s="13" t="s">
        <v>10</v>
      </c>
      <c r="B13" s="14">
        <v>4000</v>
      </c>
      <c r="C13" s="14">
        <v>1.5</v>
      </c>
      <c r="D13" s="14">
        <f>C13*B13</f>
        <v>6000</v>
      </c>
      <c r="E13" s="4" t="s">
        <v>25</v>
      </c>
    </row>
    <row r="14" spans="1:10" x14ac:dyDescent="0.25">
      <c r="A14" t="s">
        <v>10</v>
      </c>
      <c r="B14" s="4">
        <v>-2477</v>
      </c>
      <c r="C14" s="4">
        <v>1.615</v>
      </c>
      <c r="D14" s="17">
        <f>C14*B14</f>
        <v>-4000.355</v>
      </c>
      <c r="E14" s="4" t="s">
        <v>36</v>
      </c>
      <c r="F14" s="17" t="s">
        <v>37</v>
      </c>
    </row>
    <row r="15" spans="1:10" x14ac:dyDescent="0.25">
      <c r="A15" t="s">
        <v>10</v>
      </c>
      <c r="B15" s="4">
        <v>-1217</v>
      </c>
      <c r="C15" s="4">
        <v>1.65</v>
      </c>
      <c r="D15" s="17">
        <f>C15*B15</f>
        <v>-2008.05</v>
      </c>
      <c r="F15" s="17"/>
    </row>
    <row r="16" spans="1:10" x14ac:dyDescent="0.25">
      <c r="A16" t="s">
        <v>10</v>
      </c>
      <c r="B16" s="4">
        <v>2381</v>
      </c>
      <c r="C16" s="4">
        <v>1.65</v>
      </c>
      <c r="D16" s="17">
        <f>B16+1223-6</f>
        <v>3598</v>
      </c>
      <c r="F16" s="17" t="s">
        <v>49</v>
      </c>
    </row>
    <row r="17" spans="1:10" x14ac:dyDescent="0.25">
      <c r="D17" s="17"/>
      <c r="F17" s="17"/>
    </row>
    <row r="18" spans="1:10" x14ac:dyDescent="0.25">
      <c r="D18" s="17"/>
      <c r="F18" s="17"/>
    </row>
    <row r="21" spans="1:10" x14ac:dyDescent="0.25">
      <c r="A21" s="6" t="s">
        <v>13</v>
      </c>
      <c r="B21" s="7" t="s">
        <v>15</v>
      </c>
      <c r="C21" s="7" t="s">
        <v>3</v>
      </c>
      <c r="D21" s="7" t="s">
        <v>14</v>
      </c>
    </row>
    <row r="22" spans="1:10" x14ac:dyDescent="0.25">
      <c r="A22" s="15" t="s">
        <v>17</v>
      </c>
      <c r="B22" s="16">
        <v>1.11012E-2</v>
      </c>
      <c r="C22" s="16">
        <v>4537.19271114</v>
      </c>
      <c r="D22" s="16">
        <f>C22*B22</f>
        <v>50.368283724907371</v>
      </c>
      <c r="E22" s="16" t="s">
        <v>19</v>
      </c>
    </row>
    <row r="23" spans="1:10" x14ac:dyDescent="0.25">
      <c r="A23" s="15" t="s">
        <v>16</v>
      </c>
      <c r="B23" s="16">
        <v>0.49355599999999999</v>
      </c>
      <c r="C23" s="16">
        <v>50.368375350000001</v>
      </c>
      <c r="D23" s="16">
        <f>C23*B23</f>
        <v>24.859613864244601</v>
      </c>
      <c r="E23" s="16" t="s">
        <v>18</v>
      </c>
      <c r="H23" s="4">
        <v>3598.8871399999998</v>
      </c>
      <c r="I23" s="4">
        <v>1.64</v>
      </c>
      <c r="J23">
        <f>I23*H23</f>
        <v>5902.1749095999994</v>
      </c>
    </row>
    <row r="24" spans="1:10" ht="15.75" x14ac:dyDescent="0.25">
      <c r="A24" s="15"/>
      <c r="B24" s="16">
        <v>0.54156700000000002</v>
      </c>
      <c r="C24" s="16">
        <v>40.235259460000002</v>
      </c>
      <c r="D24" s="16">
        <f>C24*B24</f>
        <v>21.790088759973823</v>
      </c>
      <c r="E24" s="16" t="s">
        <v>20</v>
      </c>
      <c r="G24" s="8"/>
      <c r="J24">
        <f>1000/I23</f>
        <v>609.7560975609756</v>
      </c>
    </row>
    <row r="25" spans="1:10" x14ac:dyDescent="0.25">
      <c r="A25" s="15" t="s">
        <v>22</v>
      </c>
      <c r="B25" s="16">
        <f>D25/C25</f>
        <v>0.69217895879824409</v>
      </c>
      <c r="C25" s="16">
        <v>40.235259460000002</v>
      </c>
      <c r="D25" s="16">
        <v>27.85</v>
      </c>
      <c r="E25" s="16"/>
    </row>
    <row r="26" spans="1:10" x14ac:dyDescent="0.25">
      <c r="A26" s="15"/>
      <c r="B26" s="16">
        <v>0.69344499999999998</v>
      </c>
      <c r="C26" s="16">
        <v>40.235259460000002</v>
      </c>
      <c r="D26" s="16">
        <f t="shared" ref="D26:D42" si="0">C26*B26</f>
        <v>27.900939496239701</v>
      </c>
      <c r="E26" s="16"/>
    </row>
    <row r="27" spans="1:10" s="15" customFormat="1" x14ac:dyDescent="0.25">
      <c r="A27" s="15" t="s">
        <v>34</v>
      </c>
      <c r="B27" s="16">
        <v>4.4653999999999999E-2</v>
      </c>
      <c r="C27" s="16">
        <v>1280.7530585500001</v>
      </c>
      <c r="D27" s="16">
        <f t="shared" ref="D27" si="1">C27*B27</f>
        <v>57.190747076491704</v>
      </c>
      <c r="E27" s="16"/>
      <c r="F27" s="16"/>
      <c r="G27" s="16"/>
      <c r="H27" s="16"/>
      <c r="I27" s="16"/>
    </row>
    <row r="28" spans="1:10" s="15" customFormat="1" x14ac:dyDescent="0.25">
      <c r="A28" s="15" t="s">
        <v>23</v>
      </c>
      <c r="B28" s="16">
        <v>4.1159999999999999E-3</v>
      </c>
      <c r="C28" s="16">
        <v>6437.9015315099996</v>
      </c>
      <c r="D28" s="16">
        <f t="shared" si="0"/>
        <v>26.498402703695156</v>
      </c>
      <c r="E28" s="16"/>
      <c r="F28" s="16">
        <f>C28*0.003</f>
        <v>19.313704594529998</v>
      </c>
      <c r="G28" s="16"/>
      <c r="H28" s="16"/>
      <c r="I28" s="16"/>
    </row>
    <row r="29" spans="1:10" s="15" customFormat="1" x14ac:dyDescent="0.25">
      <c r="A29" s="15" t="s">
        <v>10</v>
      </c>
      <c r="B29" s="16">
        <v>595</v>
      </c>
      <c r="C29" s="16">
        <v>0.33959600000000001</v>
      </c>
      <c r="D29" s="16">
        <f t="shared" si="0"/>
        <v>202.05962</v>
      </c>
      <c r="E29" s="16"/>
      <c r="F29" s="16"/>
      <c r="G29" s="16"/>
      <c r="H29" s="16"/>
      <c r="I29" s="16"/>
      <c r="J29" s="15">
        <f>610*1.64</f>
        <v>1000.4</v>
      </c>
    </row>
    <row r="30" spans="1:10" s="15" customFormat="1" x14ac:dyDescent="0.25">
      <c r="A30" s="15" t="s">
        <v>26</v>
      </c>
      <c r="B30" s="16">
        <v>9.07</v>
      </c>
      <c r="C30" s="16">
        <v>14.082301380000001</v>
      </c>
      <c r="D30" s="16">
        <f t="shared" si="0"/>
        <v>127.72647351660001</v>
      </c>
      <c r="E30" s="16" t="s">
        <v>27</v>
      </c>
      <c r="F30" s="16"/>
      <c r="G30" s="16"/>
      <c r="H30" s="16"/>
      <c r="I30" s="16"/>
    </row>
    <row r="31" spans="1:10" s="15" customFormat="1" x14ac:dyDescent="0.25">
      <c r="A31" s="15" t="s">
        <v>35</v>
      </c>
      <c r="B31" s="16">
        <v>18.05</v>
      </c>
      <c r="C31" s="16">
        <v>3.93454507</v>
      </c>
      <c r="D31" s="16">
        <f t="shared" si="0"/>
        <v>71.018538513500005</v>
      </c>
      <c r="E31" s="35">
        <f>D31+D32</f>
        <v>127.78140377415072</v>
      </c>
      <c r="F31" s="35" t="s">
        <v>33</v>
      </c>
      <c r="G31" s="20"/>
      <c r="H31" s="16"/>
      <c r="I31" s="16"/>
    </row>
    <row r="32" spans="1:10" s="15" customFormat="1" x14ac:dyDescent="0.25">
      <c r="A32" s="15" t="s">
        <v>28</v>
      </c>
      <c r="B32" s="16">
        <v>0.23302300000000001</v>
      </c>
      <c r="C32" s="16">
        <v>243.59340177000001</v>
      </c>
      <c r="D32" s="16">
        <f t="shared" si="0"/>
        <v>56.762865260650713</v>
      </c>
      <c r="E32" s="35"/>
      <c r="F32" s="35"/>
      <c r="G32" s="16"/>
      <c r="H32" s="16"/>
      <c r="I32" s="16"/>
    </row>
    <row r="33" spans="1:9" x14ac:dyDescent="0.25">
      <c r="A33" s="15" t="s">
        <v>26</v>
      </c>
      <c r="B33" s="16">
        <v>3.5707126800000002</v>
      </c>
      <c r="C33" s="16">
        <v>20.329999999999998</v>
      </c>
      <c r="D33" s="16">
        <f t="shared" si="0"/>
        <v>72.592588784399993</v>
      </c>
      <c r="E33" s="36" t="s">
        <v>39</v>
      </c>
    </row>
    <row r="34" spans="1:9" x14ac:dyDescent="0.25">
      <c r="A34" s="15" t="s">
        <v>38</v>
      </c>
      <c r="B34" s="16">
        <v>37.988627030000004</v>
      </c>
      <c r="C34" s="16">
        <v>1.58</v>
      </c>
      <c r="D34" s="16">
        <f t="shared" si="0"/>
        <v>60.022030707400006</v>
      </c>
      <c r="E34" s="36"/>
      <c r="H34" s="18">
        <f>200/52</f>
        <v>3.8461538461538463</v>
      </c>
      <c r="I34" s="4">
        <f>H34*60</f>
        <v>230.76923076923077</v>
      </c>
    </row>
    <row r="35" spans="1:9" x14ac:dyDescent="0.25">
      <c r="A35" s="15" t="s">
        <v>48</v>
      </c>
      <c r="B35" s="16">
        <v>93.832279999999997</v>
      </c>
      <c r="C35" s="16">
        <v>1</v>
      </c>
      <c r="D35" s="16">
        <f t="shared" si="0"/>
        <v>93.832279999999997</v>
      </c>
      <c r="E35" s="4">
        <v>44771</v>
      </c>
    </row>
    <row r="36" spans="1:9" x14ac:dyDescent="0.25">
      <c r="A36" s="15" t="s">
        <v>10</v>
      </c>
      <c r="B36" s="16"/>
      <c r="C36" s="16"/>
      <c r="D36" s="16">
        <f t="shared" si="0"/>
        <v>0</v>
      </c>
    </row>
    <row r="37" spans="1:9" x14ac:dyDescent="0.25">
      <c r="A37" s="15" t="s">
        <v>50</v>
      </c>
      <c r="B37" s="16">
        <v>13.131883520000001</v>
      </c>
      <c r="C37" s="22">
        <v>15.25</v>
      </c>
      <c r="D37" s="16">
        <f t="shared" si="0"/>
        <v>200.26122368</v>
      </c>
    </row>
    <row r="38" spans="1:9" x14ac:dyDescent="0.25">
      <c r="A38" s="15"/>
      <c r="D38" s="4">
        <f t="shared" si="0"/>
        <v>0</v>
      </c>
      <c r="F38" s="4">
        <f>230/B37</f>
        <v>17.514623827549759</v>
      </c>
    </row>
    <row r="39" spans="1:9" x14ac:dyDescent="0.25">
      <c r="A39" s="15"/>
      <c r="D39" s="4">
        <f t="shared" si="0"/>
        <v>0</v>
      </c>
    </row>
    <row r="40" spans="1:9" x14ac:dyDescent="0.25">
      <c r="D40" s="4">
        <f t="shared" si="0"/>
        <v>0</v>
      </c>
      <c r="I40" s="4">
        <v>306.76</v>
      </c>
    </row>
    <row r="41" spans="1:9" x14ac:dyDescent="0.25">
      <c r="D41" s="4">
        <f t="shared" si="0"/>
        <v>0</v>
      </c>
      <c r="I41" s="4">
        <f>305*4.3</f>
        <v>1311.5</v>
      </c>
    </row>
    <row r="42" spans="1:9" x14ac:dyDescent="0.25">
      <c r="D42" s="4">
        <f t="shared" si="0"/>
        <v>0</v>
      </c>
      <c r="I42" s="4">
        <f>226.09*4.3</f>
        <v>972.18700000000001</v>
      </c>
    </row>
    <row r="44" spans="1:9" x14ac:dyDescent="0.25">
      <c r="A44" s="21">
        <v>44776</v>
      </c>
      <c r="B44" s="17" t="s">
        <v>51</v>
      </c>
      <c r="C44" s="17">
        <v>14.228421259999999</v>
      </c>
      <c r="D44" s="17">
        <v>21.48</v>
      </c>
      <c r="E44" s="17">
        <f>D44*C44</f>
        <v>305.62648866479998</v>
      </c>
      <c r="G44" s="4">
        <f>E44*4.3</f>
        <v>1314.1939012586399</v>
      </c>
    </row>
  </sheetData>
  <mergeCells count="3">
    <mergeCell ref="E31:E32"/>
    <mergeCell ref="F31:F32"/>
    <mergeCell ref="E33:E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D23" sqref="D23"/>
    </sheetView>
  </sheetViews>
  <sheetFormatPr defaultRowHeight="15" x14ac:dyDescent="0.25"/>
  <sheetData>
    <row r="1" spans="1:3" x14ac:dyDescent="0.25">
      <c r="A1" t="s">
        <v>40</v>
      </c>
      <c r="B1" t="s">
        <v>41</v>
      </c>
      <c r="C1">
        <v>790</v>
      </c>
    </row>
    <row r="2" spans="1:3" x14ac:dyDescent="0.25">
      <c r="B2" t="s">
        <v>42</v>
      </c>
      <c r="C2">
        <v>180</v>
      </c>
    </row>
    <row r="3" spans="1:3" x14ac:dyDescent="0.25">
      <c r="B3" t="s">
        <v>46</v>
      </c>
      <c r="C3">
        <v>430</v>
      </c>
    </row>
    <row r="4" spans="1:3" x14ac:dyDescent="0.25">
      <c r="A4" t="s">
        <v>43</v>
      </c>
    </row>
    <row r="6" spans="1:3" x14ac:dyDescent="0.25">
      <c r="A6" t="s">
        <v>44</v>
      </c>
    </row>
    <row r="8" spans="1:3" x14ac:dyDescent="0.25">
      <c r="A8" t="s">
        <v>45</v>
      </c>
    </row>
    <row r="17" spans="4:6" x14ac:dyDescent="0.25">
      <c r="D17" t="s">
        <v>47</v>
      </c>
      <c r="F17">
        <v>2065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C1" workbookViewId="0">
      <selection activeCell="E17" sqref="E17"/>
    </sheetView>
  </sheetViews>
  <sheetFormatPr defaultRowHeight="15" x14ac:dyDescent="0.25"/>
  <cols>
    <col min="1" max="1" width="14.7109375" customWidth="1"/>
    <col min="2" max="2" width="15.85546875" customWidth="1"/>
    <col min="3" max="3" width="17.42578125" customWidth="1"/>
    <col min="8" max="8" width="28.28515625" customWidth="1"/>
    <col min="10" max="10" width="19.28515625" customWidth="1"/>
  </cols>
  <sheetData>
    <row r="1" spans="1:10" x14ac:dyDescent="0.25">
      <c r="A1" t="s">
        <v>29</v>
      </c>
      <c r="B1" t="s">
        <v>24</v>
      </c>
      <c r="C1" t="s">
        <v>30</v>
      </c>
      <c r="G1" t="s">
        <v>32</v>
      </c>
    </row>
    <row r="2" spans="1:10" x14ac:dyDescent="0.25">
      <c r="A2">
        <v>17000</v>
      </c>
      <c r="B2">
        <v>0.22500000000000001</v>
      </c>
      <c r="C2" t="s">
        <v>31</v>
      </c>
      <c r="D2">
        <v>0.17499999999999999</v>
      </c>
      <c r="E2">
        <v>23000</v>
      </c>
    </row>
    <row r="3" spans="1:10" x14ac:dyDescent="0.25">
      <c r="A3">
        <v>17000</v>
      </c>
      <c r="B3">
        <v>0.23</v>
      </c>
      <c r="D3">
        <v>0.22500000000000001</v>
      </c>
      <c r="E3">
        <v>17000</v>
      </c>
    </row>
    <row r="4" spans="1:10" x14ac:dyDescent="0.25">
      <c r="D4">
        <v>0.19400000000000001</v>
      </c>
      <c r="E4" s="19">
        <f>SUM(E2:E3)</f>
        <v>40000</v>
      </c>
      <c r="F4">
        <f>E4*D4</f>
        <v>7760</v>
      </c>
      <c r="G4">
        <v>7798.63</v>
      </c>
    </row>
    <row r="14" spans="1:10" x14ac:dyDescent="0.25">
      <c r="H14">
        <v>23000</v>
      </c>
      <c r="I14">
        <v>0.17</v>
      </c>
      <c r="J14">
        <f>I14*H14</f>
        <v>3910.0000000000005</v>
      </c>
    </row>
    <row r="15" spans="1:10" x14ac:dyDescent="0.25">
      <c r="H15">
        <v>23000</v>
      </c>
      <c r="I15">
        <v>0.18</v>
      </c>
      <c r="J15">
        <f t="shared" ref="J15:J26" si="0">I15*H15</f>
        <v>4140</v>
      </c>
    </row>
    <row r="16" spans="1:10" x14ac:dyDescent="0.25">
      <c r="A16">
        <v>23000</v>
      </c>
      <c r="B16">
        <v>0.17499999999999999</v>
      </c>
      <c r="H16">
        <v>23000</v>
      </c>
      <c r="I16">
        <v>0.19</v>
      </c>
      <c r="J16">
        <f t="shared" si="0"/>
        <v>4370</v>
      </c>
    </row>
    <row r="17" spans="1:10" x14ac:dyDescent="0.25">
      <c r="A17">
        <v>17000</v>
      </c>
      <c r="B17">
        <v>0.22500000000000001</v>
      </c>
      <c r="H17">
        <v>23000</v>
      </c>
      <c r="I17">
        <v>0.2</v>
      </c>
      <c r="J17">
        <f t="shared" si="0"/>
        <v>4600</v>
      </c>
    </row>
    <row r="18" spans="1:10" x14ac:dyDescent="0.25">
      <c r="A18">
        <f>SUM(A16:A17)</f>
        <v>40000</v>
      </c>
      <c r="B18">
        <v>0.2</v>
      </c>
      <c r="H18">
        <v>23000</v>
      </c>
      <c r="I18">
        <v>0.21</v>
      </c>
      <c r="J18">
        <f t="shared" si="0"/>
        <v>4830</v>
      </c>
    </row>
    <row r="19" spans="1:10" x14ac:dyDescent="0.25">
      <c r="H19">
        <v>23000</v>
      </c>
      <c r="I19">
        <v>0.22</v>
      </c>
      <c r="J19">
        <f t="shared" si="0"/>
        <v>5060</v>
      </c>
    </row>
    <row r="20" spans="1:10" x14ac:dyDescent="0.25">
      <c r="H20">
        <v>23000</v>
      </c>
      <c r="I20">
        <v>0.23</v>
      </c>
      <c r="J20">
        <f t="shared" si="0"/>
        <v>5290</v>
      </c>
    </row>
    <row r="21" spans="1:10" x14ac:dyDescent="0.25">
      <c r="H21">
        <v>23000</v>
      </c>
      <c r="I21">
        <v>0.24</v>
      </c>
      <c r="J21">
        <f t="shared" si="0"/>
        <v>5520</v>
      </c>
    </row>
    <row r="22" spans="1:10" x14ac:dyDescent="0.25">
      <c r="H22">
        <v>23000</v>
      </c>
      <c r="I22">
        <v>0.25</v>
      </c>
      <c r="J22">
        <f t="shared" si="0"/>
        <v>5750</v>
      </c>
    </row>
    <row r="23" spans="1:10" x14ac:dyDescent="0.25">
      <c r="H23">
        <v>23000</v>
      </c>
      <c r="I23">
        <v>0.26</v>
      </c>
      <c r="J23">
        <f t="shared" si="0"/>
        <v>5980</v>
      </c>
    </row>
    <row r="24" spans="1:10" x14ac:dyDescent="0.25">
      <c r="B24">
        <f>8000-B25</f>
        <v>1600</v>
      </c>
      <c r="H24">
        <v>23000</v>
      </c>
      <c r="I24">
        <v>0.27</v>
      </c>
      <c r="J24">
        <f t="shared" si="0"/>
        <v>6210</v>
      </c>
    </row>
    <row r="25" spans="1:10" x14ac:dyDescent="0.25">
      <c r="B25">
        <f>40000*0.16</f>
        <v>6400</v>
      </c>
      <c r="H25">
        <v>23000</v>
      </c>
      <c r="I25">
        <v>0.28000000000000003</v>
      </c>
      <c r="J25">
        <f t="shared" si="0"/>
        <v>6440.0000000000009</v>
      </c>
    </row>
    <row r="26" spans="1:10" x14ac:dyDescent="0.25">
      <c r="H26">
        <v>23000</v>
      </c>
      <c r="I26">
        <v>0.28999999999999998</v>
      </c>
      <c r="J26">
        <f t="shared" si="0"/>
        <v>6669.9999999999991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"/>
  <sheetViews>
    <sheetView tabSelected="1" workbookViewId="0">
      <selection activeCell="T16" sqref="T16"/>
    </sheetView>
  </sheetViews>
  <sheetFormatPr defaultRowHeight="15" x14ac:dyDescent="0.25"/>
  <cols>
    <col min="1" max="1" width="9.85546875" bestFit="1" customWidth="1"/>
    <col min="8" max="8" width="9.85546875" bestFit="1" customWidth="1"/>
    <col min="20" max="20" width="9.7109375" bestFit="1" customWidth="1"/>
  </cols>
  <sheetData>
    <row r="2" spans="1:20" ht="15.75" thickBot="1" x14ac:dyDescent="0.3"/>
    <row r="3" spans="1:20" x14ac:dyDescent="0.25">
      <c r="A3" s="37" t="s">
        <v>56</v>
      </c>
      <c r="B3" s="38"/>
      <c r="C3" s="38"/>
      <c r="D3" s="38"/>
      <c r="E3" s="38"/>
      <c r="F3" s="39"/>
      <c r="H3" s="37" t="s">
        <v>57</v>
      </c>
      <c r="I3" s="38"/>
      <c r="J3" s="38"/>
      <c r="K3" s="38"/>
      <c r="L3" s="38"/>
      <c r="M3" s="39"/>
      <c r="O3" t="s">
        <v>59</v>
      </c>
    </row>
    <row r="4" spans="1:20" x14ac:dyDescent="0.25">
      <c r="A4" s="23" t="s">
        <v>52</v>
      </c>
      <c r="B4" s="24" t="s">
        <v>53</v>
      </c>
      <c r="C4" s="24" t="s">
        <v>29</v>
      </c>
      <c r="D4" s="24" t="s">
        <v>24</v>
      </c>
      <c r="E4" s="24" t="s">
        <v>54</v>
      </c>
      <c r="F4" s="25" t="s">
        <v>55</v>
      </c>
      <c r="H4" s="23" t="s">
        <v>52</v>
      </c>
      <c r="I4" s="24" t="s">
        <v>53</v>
      </c>
      <c r="J4" s="24" t="s">
        <v>29</v>
      </c>
      <c r="K4" s="24" t="s">
        <v>24</v>
      </c>
      <c r="L4" s="24" t="s">
        <v>55</v>
      </c>
      <c r="M4" s="25"/>
    </row>
    <row r="5" spans="1:20" x14ac:dyDescent="0.25">
      <c r="A5" s="30">
        <v>44776</v>
      </c>
      <c r="B5" s="31" t="s">
        <v>50</v>
      </c>
      <c r="C5" s="31">
        <v>14.228421259999999</v>
      </c>
      <c r="D5" s="31">
        <v>21.48</v>
      </c>
      <c r="E5" s="31">
        <f t="shared" ref="E5:E19" si="0">D5*C5</f>
        <v>305.62648866479998</v>
      </c>
      <c r="F5" s="32">
        <f t="shared" ref="F5:F19" si="1">E5*4.3</f>
        <v>1314.1939012586399</v>
      </c>
      <c r="H5" s="26">
        <v>44776</v>
      </c>
      <c r="I5" s="24" t="s">
        <v>10</v>
      </c>
      <c r="J5" s="24">
        <v>2988.7041399999998</v>
      </c>
      <c r="K5" s="24">
        <v>1.65</v>
      </c>
      <c r="L5" s="24">
        <f>K5*J5</f>
        <v>4931.3618309999993</v>
      </c>
      <c r="M5" s="25"/>
    </row>
    <row r="6" spans="1:20" x14ac:dyDescent="0.25">
      <c r="A6" s="26">
        <v>44778</v>
      </c>
      <c r="B6" s="24" t="s">
        <v>50</v>
      </c>
      <c r="C6" s="24">
        <v>13.207884480000001</v>
      </c>
      <c r="D6" s="24">
        <v>21.22</v>
      </c>
      <c r="E6" s="24">
        <f t="shared" si="0"/>
        <v>280.27130866559997</v>
      </c>
      <c r="F6" s="25">
        <f t="shared" si="1"/>
        <v>1205.1666272620798</v>
      </c>
      <c r="H6" s="26">
        <v>44784</v>
      </c>
      <c r="I6" s="24" t="s">
        <v>58</v>
      </c>
      <c r="J6" s="24">
        <v>1</v>
      </c>
      <c r="K6" s="24">
        <v>39.61</v>
      </c>
      <c r="L6" s="24">
        <f>K6*J6</f>
        <v>39.61</v>
      </c>
      <c r="M6" s="25"/>
    </row>
    <row r="7" spans="1:20" x14ac:dyDescent="0.25">
      <c r="A7" s="26">
        <v>44778</v>
      </c>
      <c r="B7" s="33" t="s">
        <v>60</v>
      </c>
      <c r="C7" s="24">
        <v>7.1570105100000001</v>
      </c>
      <c r="D7" s="24">
        <v>2.87</v>
      </c>
      <c r="E7" s="24">
        <f t="shared" si="0"/>
        <v>20.540620163700002</v>
      </c>
      <c r="F7" s="25">
        <f t="shared" si="1"/>
        <v>88.324666703909998</v>
      </c>
      <c r="H7" s="26">
        <v>44784</v>
      </c>
      <c r="I7" s="33" t="s">
        <v>10</v>
      </c>
      <c r="J7" s="24">
        <v>3001</v>
      </c>
      <c r="K7" s="24">
        <v>1.69</v>
      </c>
      <c r="L7" s="24">
        <f>K7*J7</f>
        <v>5071.6899999999996</v>
      </c>
      <c r="M7" s="25"/>
      <c r="O7">
        <f>L7+L6+L8</f>
        <v>5125.8187645699991</v>
      </c>
    </row>
    <row r="8" spans="1:20" x14ac:dyDescent="0.25">
      <c r="A8" s="26">
        <v>44781</v>
      </c>
      <c r="B8" s="33" t="s">
        <v>61</v>
      </c>
      <c r="C8" s="33">
        <v>2625.0513142899999</v>
      </c>
      <c r="D8" s="33">
        <v>0.105901</v>
      </c>
      <c r="E8" s="24">
        <f t="shared" si="0"/>
        <v>277.99555923462526</v>
      </c>
      <c r="F8" s="25">
        <f t="shared" si="1"/>
        <v>1195.3809047088885</v>
      </c>
      <c r="H8" s="26">
        <v>44784</v>
      </c>
      <c r="I8" s="33" t="s">
        <v>63</v>
      </c>
      <c r="J8" s="33">
        <v>1.3192999999999999E-4</v>
      </c>
      <c r="K8" s="33">
        <v>110049</v>
      </c>
      <c r="L8" s="24">
        <f>K8*J8</f>
        <v>14.518764569999998</v>
      </c>
      <c r="M8" s="25"/>
    </row>
    <row r="9" spans="1:20" x14ac:dyDescent="0.25">
      <c r="A9" s="26">
        <v>44783</v>
      </c>
      <c r="B9" s="33" t="s">
        <v>62</v>
      </c>
      <c r="C9" s="34">
        <v>25204.003603599998</v>
      </c>
      <c r="D9" s="33">
        <v>7.0800000000000004E-3</v>
      </c>
      <c r="E9" s="33">
        <f t="shared" si="0"/>
        <v>178.444345513488</v>
      </c>
      <c r="F9" s="25">
        <f t="shared" si="1"/>
        <v>767.31068570799835</v>
      </c>
      <c r="H9" s="23"/>
      <c r="I9" s="24"/>
      <c r="J9" s="24"/>
      <c r="K9" s="24"/>
      <c r="L9" s="24"/>
      <c r="M9" s="25"/>
    </row>
    <row r="10" spans="1:20" x14ac:dyDescent="0.25">
      <c r="A10" s="26">
        <v>44784</v>
      </c>
      <c r="B10" s="33" t="s">
        <v>50</v>
      </c>
      <c r="C10" s="33">
        <v>7.0442539499999999</v>
      </c>
      <c r="D10" s="33">
        <v>24.61</v>
      </c>
      <c r="E10" s="33">
        <f t="shared" si="0"/>
        <v>173.35908970949998</v>
      </c>
      <c r="F10" s="25">
        <f t="shared" si="1"/>
        <v>745.44408575084992</v>
      </c>
      <c r="H10" s="23"/>
      <c r="I10" s="24"/>
      <c r="J10" s="24"/>
      <c r="K10" s="24"/>
      <c r="L10" s="24"/>
      <c r="M10" s="25"/>
    </row>
    <row r="11" spans="1:20" x14ac:dyDescent="0.25">
      <c r="A11" s="26">
        <v>44788</v>
      </c>
      <c r="B11" s="33" t="s">
        <v>64</v>
      </c>
      <c r="C11" s="33">
        <v>8995978.5600000005</v>
      </c>
      <c r="D11" s="33">
        <v>1.7E-5</v>
      </c>
      <c r="E11" s="33">
        <f t="shared" si="0"/>
        <v>152.93163552000001</v>
      </c>
      <c r="F11" s="25">
        <f t="shared" si="1"/>
        <v>657.60603273600009</v>
      </c>
      <c r="H11" s="23"/>
      <c r="I11" s="24"/>
      <c r="J11" s="24"/>
      <c r="K11" s="24"/>
      <c r="L11" s="24"/>
      <c r="M11" s="25"/>
    </row>
    <row r="12" spans="1:20" x14ac:dyDescent="0.25">
      <c r="A12" s="26">
        <v>44788</v>
      </c>
      <c r="B12" s="33" t="s">
        <v>65</v>
      </c>
      <c r="C12" s="34">
        <v>1890.2777249200001</v>
      </c>
      <c r="D12" s="33">
        <v>8.1645999999999996E-2</v>
      </c>
      <c r="E12" s="33">
        <f t="shared" si="0"/>
        <v>154.33361512881831</v>
      </c>
      <c r="F12" s="25">
        <f t="shared" si="1"/>
        <v>663.63454505391871</v>
      </c>
      <c r="H12" s="23"/>
      <c r="I12" s="24"/>
      <c r="J12" s="24"/>
      <c r="K12" s="24"/>
      <c r="L12" s="24"/>
      <c r="M12" s="25"/>
      <c r="R12" t="s">
        <v>70</v>
      </c>
      <c r="T12" s="11">
        <v>32374</v>
      </c>
    </row>
    <row r="13" spans="1:20" x14ac:dyDescent="0.25">
      <c r="A13" s="26">
        <v>44788</v>
      </c>
      <c r="B13" s="33" t="s">
        <v>66</v>
      </c>
      <c r="C13" s="33">
        <v>665.00236007000001</v>
      </c>
      <c r="D13" s="33">
        <v>0.2222267</v>
      </c>
      <c r="E13" s="33">
        <f t="shared" si="0"/>
        <v>147.78127997056788</v>
      </c>
      <c r="F13" s="25">
        <f t="shared" si="1"/>
        <v>635.4595038734418</v>
      </c>
      <c r="H13" s="23"/>
      <c r="I13" s="24"/>
      <c r="J13" s="24"/>
      <c r="K13" s="24"/>
      <c r="L13" s="24"/>
      <c r="M13" s="25"/>
      <c r="R13" t="s">
        <v>65</v>
      </c>
      <c r="S13">
        <v>8.7120000000000003E-2</v>
      </c>
      <c r="T13">
        <v>7.3300000000000004E-2</v>
      </c>
    </row>
    <row r="14" spans="1:20" x14ac:dyDescent="0.25">
      <c r="A14" s="26">
        <v>44788</v>
      </c>
      <c r="B14" s="33" t="s">
        <v>67</v>
      </c>
      <c r="C14" s="33">
        <v>23.952619890000001</v>
      </c>
      <c r="D14" s="33">
        <v>6.3</v>
      </c>
      <c r="E14" s="33">
        <f t="shared" si="0"/>
        <v>150.90150530700001</v>
      </c>
      <c r="F14" s="25">
        <f t="shared" si="1"/>
        <v>648.87647282010005</v>
      </c>
      <c r="H14" s="23"/>
      <c r="I14" s="24"/>
      <c r="J14" s="24"/>
      <c r="K14" s="24"/>
      <c r="L14" s="24"/>
      <c r="M14" s="25"/>
      <c r="R14" t="s">
        <v>69</v>
      </c>
      <c r="S14">
        <v>1.5999999999999999E-5</v>
      </c>
      <c r="T14">
        <v>1.2999999999999999E-5</v>
      </c>
    </row>
    <row r="15" spans="1:20" x14ac:dyDescent="0.25">
      <c r="A15" s="23"/>
      <c r="B15" s="33" t="s">
        <v>68</v>
      </c>
      <c r="C15" s="33">
        <v>36.65930427</v>
      </c>
      <c r="D15" s="33">
        <v>4.07</v>
      </c>
      <c r="E15" s="33">
        <f t="shared" si="0"/>
        <v>149.20336837890002</v>
      </c>
      <c r="F15" s="25">
        <f t="shared" si="1"/>
        <v>641.57448402927002</v>
      </c>
      <c r="H15" s="23"/>
      <c r="I15" s="24"/>
      <c r="J15" s="24"/>
      <c r="K15" s="24"/>
      <c r="L15" s="24"/>
      <c r="M15" s="25"/>
      <c r="R15" t="s">
        <v>50</v>
      </c>
      <c r="S15">
        <v>26.85</v>
      </c>
      <c r="T15">
        <v>26.17</v>
      </c>
    </row>
    <row r="16" spans="1:20" x14ac:dyDescent="0.25">
      <c r="A16" s="26">
        <v>44789</v>
      </c>
      <c r="B16" s="33" t="s">
        <v>64</v>
      </c>
      <c r="C16" s="33">
        <v>6996310.3899999997</v>
      </c>
      <c r="D16" s="33">
        <v>1.5999999999999999E-5</v>
      </c>
      <c r="E16" s="33">
        <f t="shared" si="0"/>
        <v>111.94096623999999</v>
      </c>
      <c r="F16" s="25">
        <f t="shared" si="1"/>
        <v>481.34615483199997</v>
      </c>
      <c r="H16" s="23"/>
      <c r="I16" s="24"/>
      <c r="J16" s="24"/>
      <c r="K16" s="24"/>
      <c r="L16" s="24"/>
      <c r="M16" s="25"/>
    </row>
    <row r="17" spans="1:13" x14ac:dyDescent="0.25">
      <c r="A17" s="23"/>
      <c r="B17" s="33" t="s">
        <v>65</v>
      </c>
      <c r="C17" s="34">
        <v>1393.2031104499999</v>
      </c>
      <c r="D17" s="33">
        <v>8.1035999999999997E-2</v>
      </c>
      <c r="E17" s="33">
        <f t="shared" si="0"/>
        <v>112.89960725842619</v>
      </c>
      <c r="F17" s="25">
        <f t="shared" si="1"/>
        <v>485.46831121123256</v>
      </c>
      <c r="H17" s="23"/>
      <c r="I17" s="24"/>
      <c r="J17" s="24"/>
      <c r="K17" s="24"/>
      <c r="L17" s="24"/>
      <c r="M17" s="25"/>
    </row>
    <row r="18" spans="1:13" x14ac:dyDescent="0.25">
      <c r="A18" s="26">
        <v>44790</v>
      </c>
      <c r="B18" s="33" t="s">
        <v>65</v>
      </c>
      <c r="C18" s="33">
        <v>1328.3811326</v>
      </c>
      <c r="D18" s="33">
        <v>0.09</v>
      </c>
      <c r="E18" s="33">
        <f t="shared" si="0"/>
        <v>119.55430193399999</v>
      </c>
      <c r="F18" s="25">
        <f t="shared" si="1"/>
        <v>514.08349831620001</v>
      </c>
      <c r="H18" s="23"/>
      <c r="I18" s="24"/>
      <c r="J18" s="24"/>
      <c r="K18" s="24"/>
      <c r="L18" s="24"/>
      <c r="M18" s="25"/>
    </row>
    <row r="19" spans="1:13" x14ac:dyDescent="0.25">
      <c r="A19" s="26">
        <v>44792</v>
      </c>
      <c r="B19" s="33" t="s">
        <v>67</v>
      </c>
      <c r="C19" s="33">
        <v>6.8057557299999996</v>
      </c>
      <c r="D19" s="33">
        <v>15.73</v>
      </c>
      <c r="E19" s="33">
        <f t="shared" si="0"/>
        <v>107.05453763289999</v>
      </c>
      <c r="F19" s="25">
        <f t="shared" si="1"/>
        <v>460.33451182146996</v>
      </c>
      <c r="H19" s="23"/>
      <c r="I19" s="24"/>
      <c r="J19" s="24"/>
      <c r="K19" s="24"/>
      <c r="L19" s="24"/>
      <c r="M19" s="25"/>
    </row>
    <row r="20" spans="1:13" x14ac:dyDescent="0.25">
      <c r="A20" s="23"/>
      <c r="B20" s="24"/>
      <c r="C20" s="24"/>
      <c r="D20" s="24"/>
      <c r="E20" s="24"/>
      <c r="F20" s="25"/>
      <c r="H20" s="23"/>
      <c r="I20" s="24"/>
      <c r="J20" s="24"/>
      <c r="K20" s="24"/>
      <c r="L20" s="24"/>
      <c r="M20" s="25"/>
    </row>
    <row r="21" spans="1:13" x14ac:dyDescent="0.25">
      <c r="A21" s="23"/>
      <c r="B21" s="24"/>
      <c r="C21" s="24"/>
      <c r="D21" s="24"/>
      <c r="E21" s="24"/>
      <c r="F21" s="25"/>
      <c r="H21" s="23"/>
      <c r="I21" s="24"/>
      <c r="J21" s="24"/>
      <c r="K21" s="24"/>
      <c r="L21" s="24"/>
      <c r="M21" s="25"/>
    </row>
    <row r="22" spans="1:13" ht="15.75" thickBot="1" x14ac:dyDescent="0.3">
      <c r="A22" s="27"/>
      <c r="B22" s="28"/>
      <c r="C22" s="28"/>
      <c r="D22" s="28"/>
      <c r="E22" s="28"/>
      <c r="F22" s="29"/>
      <c r="H22" s="27"/>
      <c r="I22" s="28"/>
      <c r="J22" s="28"/>
      <c r="K22" s="28"/>
      <c r="L22" s="28"/>
      <c r="M22" s="29"/>
    </row>
    <row r="25" spans="1:13" x14ac:dyDescent="0.25">
      <c r="A25" t="s">
        <v>14</v>
      </c>
      <c r="B25">
        <v>107</v>
      </c>
    </row>
    <row r="26" spans="1:13" x14ac:dyDescent="0.25">
      <c r="A26" t="s">
        <v>71</v>
      </c>
      <c r="B26">
        <f>B25*4.3</f>
        <v>460.09999999999997</v>
      </c>
    </row>
  </sheetData>
  <mergeCells count="2">
    <mergeCell ref="A3:F3"/>
    <mergeCell ref="H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MTRONIC-WA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mahadi</dc:creator>
  <cp:lastModifiedBy>mahadi</cp:lastModifiedBy>
  <dcterms:created xsi:type="dcterms:W3CDTF">2022-06-23T09:14:52Z</dcterms:created>
  <dcterms:modified xsi:type="dcterms:W3CDTF">2022-08-19T02:59:44Z</dcterms:modified>
</cp:coreProperties>
</file>